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Instructions" sheetId="4" r:id="rId1"/>
    <sheet name="Order Form" sheetId="1" r:id="rId2"/>
    <sheet name="Order Form (Example)" sheetId="8" r:id="rId3"/>
    <sheet name="Sheet1" sheetId="7" state="hidden" r:id="rId4"/>
  </sheets>
  <definedNames>
    <definedName name="Items">Sheet1!$B$4:$B$15</definedName>
    <definedName name="_xlnm.Print_Area" localSheetId="1">'Order Form'!$C$1:$V$55</definedName>
    <definedName name="_xlnm.Print_Area" localSheetId="2">'Order Form (Example)'!$C$1:$V$55</definedName>
  </definedNames>
  <calcPr calcId="145621"/>
</workbook>
</file>

<file path=xl/calcChain.xml><?xml version="1.0" encoding="utf-8"?>
<calcChain xmlns="http://schemas.openxmlformats.org/spreadsheetml/2006/main">
  <c r="N12" i="1" l="1"/>
  <c r="N13" i="1" l="1"/>
  <c r="N13" i="8"/>
  <c r="AC55" i="8"/>
  <c r="AB55" i="8"/>
  <c r="AA55" i="8"/>
  <c r="U55" i="8"/>
  <c r="X55" i="8" s="1"/>
  <c r="F55" i="8"/>
  <c r="AC54" i="8"/>
  <c r="AB54" i="8"/>
  <c r="AA54" i="8"/>
  <c r="X54" i="8"/>
  <c r="W54" i="8"/>
  <c r="Y54" i="8" s="1"/>
  <c r="Z54" i="8" s="1"/>
  <c r="U54" i="8"/>
  <c r="F54" i="8"/>
  <c r="V54" i="8" s="1"/>
  <c r="AC53" i="8"/>
  <c r="AB53" i="8"/>
  <c r="AA53" i="8"/>
  <c r="U53" i="8"/>
  <c r="X53" i="8" s="1"/>
  <c r="F53" i="8"/>
  <c r="AC52" i="8"/>
  <c r="AB52" i="8"/>
  <c r="AA52" i="8"/>
  <c r="X52" i="8"/>
  <c r="W52" i="8"/>
  <c r="Y52" i="8" s="1"/>
  <c r="Z52" i="8" s="1"/>
  <c r="U52" i="8"/>
  <c r="F52" i="8"/>
  <c r="V52" i="8" s="1"/>
  <c r="AC51" i="8"/>
  <c r="AB51" i="8"/>
  <c r="AA51" i="8"/>
  <c r="U51" i="8"/>
  <c r="X51" i="8" s="1"/>
  <c r="F51" i="8"/>
  <c r="E48" i="8"/>
  <c r="X46" i="8"/>
  <c r="W46" i="8"/>
  <c r="Z46" i="8" s="1"/>
  <c r="F46" i="8"/>
  <c r="X45" i="8"/>
  <c r="W45" i="8"/>
  <c r="Z45" i="8" s="1"/>
  <c r="F45" i="8"/>
  <c r="X44" i="8"/>
  <c r="V43" i="8" s="1"/>
  <c r="W44" i="8"/>
  <c r="Z44" i="8" s="1"/>
  <c r="F44" i="8"/>
  <c r="U43" i="8"/>
  <c r="Y43" i="8" s="1"/>
  <c r="E43" i="8"/>
  <c r="X41" i="8"/>
  <c r="W41" i="8"/>
  <c r="F41" i="8"/>
  <c r="W40" i="8"/>
  <c r="F40" i="8"/>
  <c r="X40" i="8" s="1"/>
  <c r="W39" i="8"/>
  <c r="F39" i="8"/>
  <c r="U36" i="8"/>
  <c r="V36" i="8" s="1"/>
  <c r="V35" i="8"/>
  <c r="U35" i="8"/>
  <c r="U34" i="8"/>
  <c r="V34" i="8" s="1"/>
  <c r="U33" i="8"/>
  <c r="V33" i="8" s="1"/>
  <c r="U32" i="8"/>
  <c r="V32" i="8" s="1"/>
  <c r="W26" i="8"/>
  <c r="F26" i="8"/>
  <c r="W25" i="8"/>
  <c r="X25" i="8" s="1"/>
  <c r="F25" i="8"/>
  <c r="W24" i="8"/>
  <c r="F24" i="8"/>
  <c r="E23" i="8"/>
  <c r="V21" i="8"/>
  <c r="U21" i="8"/>
  <c r="U20" i="8"/>
  <c r="V20" i="8" s="1"/>
  <c r="V19" i="8"/>
  <c r="U19" i="8"/>
  <c r="U18" i="8"/>
  <c r="V18" i="8" s="1"/>
  <c r="AC55" i="1"/>
  <c r="AB55" i="1"/>
  <c r="AA55" i="1"/>
  <c r="U55" i="1"/>
  <c r="X55" i="1" s="1"/>
  <c r="F55" i="1"/>
  <c r="AC54" i="1"/>
  <c r="AB54" i="1"/>
  <c r="AA54" i="1"/>
  <c r="X54" i="1"/>
  <c r="W54" i="1"/>
  <c r="Y54" i="1" s="1"/>
  <c r="Z54" i="1" s="1"/>
  <c r="U54" i="1"/>
  <c r="F54" i="1"/>
  <c r="AC53" i="1"/>
  <c r="AB53" i="1"/>
  <c r="AA53" i="1"/>
  <c r="U53" i="1"/>
  <c r="X53" i="1" s="1"/>
  <c r="F53" i="1"/>
  <c r="F52" i="1"/>
  <c r="AA52" i="1"/>
  <c r="AA51" i="1"/>
  <c r="AB52" i="1"/>
  <c r="AB51" i="1"/>
  <c r="AC52" i="1"/>
  <c r="AC51" i="1"/>
  <c r="E48" i="1"/>
  <c r="U52" i="1"/>
  <c r="W52" i="1" s="1"/>
  <c r="U51" i="1"/>
  <c r="E38" i="8" l="1"/>
  <c r="X24" i="8"/>
  <c r="X26" i="8"/>
  <c r="Z40" i="8"/>
  <c r="X39" i="8"/>
  <c r="V38" i="8" s="1"/>
  <c r="U38" i="8"/>
  <c r="Y38" i="8" s="1"/>
  <c r="Z41" i="8"/>
  <c r="U23" i="8"/>
  <c r="N10" i="8"/>
  <c r="V51" i="8"/>
  <c r="V53" i="8"/>
  <c r="V55" i="8"/>
  <c r="W51" i="8"/>
  <c r="Y51" i="8" s="1"/>
  <c r="Z51" i="8" s="1"/>
  <c r="W53" i="8"/>
  <c r="Y53" i="8" s="1"/>
  <c r="Z53" i="8" s="1"/>
  <c r="W55" i="8"/>
  <c r="Y55" i="8" s="1"/>
  <c r="Z55" i="8" s="1"/>
  <c r="V54" i="1"/>
  <c r="V53" i="1"/>
  <c r="V55" i="1"/>
  <c r="W53" i="1"/>
  <c r="Y53" i="1" s="1"/>
  <c r="Z53" i="1" s="1"/>
  <c r="W55" i="1"/>
  <c r="Y55" i="1" s="1"/>
  <c r="Z55" i="1" s="1"/>
  <c r="V52" i="1"/>
  <c r="V51" i="1"/>
  <c r="X52" i="1"/>
  <c r="Y52" i="1" s="1"/>
  <c r="Z52" i="1" s="1"/>
  <c r="X51" i="1"/>
  <c r="W51" i="1"/>
  <c r="U18" i="1"/>
  <c r="W46" i="1"/>
  <c r="W45" i="1"/>
  <c r="W44" i="1"/>
  <c r="W39" i="1"/>
  <c r="W40" i="1"/>
  <c r="W41" i="1"/>
  <c r="F46" i="1"/>
  <c r="F45" i="1"/>
  <c r="F44" i="1"/>
  <c r="F41" i="1"/>
  <c r="F40" i="1"/>
  <c r="F39" i="1"/>
  <c r="F26" i="1"/>
  <c r="F25" i="1"/>
  <c r="F24" i="1"/>
  <c r="W26" i="1"/>
  <c r="W25" i="1"/>
  <c r="W24" i="1"/>
  <c r="U36" i="1"/>
  <c r="V36" i="1" s="1"/>
  <c r="U35" i="1"/>
  <c r="V35" i="1" s="1"/>
  <c r="U34" i="1"/>
  <c r="V34" i="1" s="1"/>
  <c r="U33" i="1"/>
  <c r="V33" i="1" s="1"/>
  <c r="U32" i="1"/>
  <c r="V32" i="1" s="1"/>
  <c r="U21" i="1"/>
  <c r="V21" i="1" s="1"/>
  <c r="U20" i="1"/>
  <c r="V20" i="1" s="1"/>
  <c r="U19" i="1"/>
  <c r="V19" i="1" s="1"/>
  <c r="V23" i="8" l="1"/>
  <c r="N12" i="8" s="1"/>
  <c r="Z39" i="8"/>
  <c r="N11" i="8"/>
  <c r="Z26" i="8"/>
  <c r="Z25" i="8"/>
  <c r="Y23" i="8"/>
  <c r="Z24" i="8"/>
  <c r="Y9" i="8"/>
  <c r="N9" i="8" s="1"/>
  <c r="V18" i="1"/>
  <c r="N10" i="1"/>
  <c r="Y51" i="1"/>
  <c r="Z51" i="1" s="1"/>
  <c r="X41" i="1"/>
  <c r="X40" i="1"/>
  <c r="E43" i="1"/>
  <c r="X39" i="1"/>
  <c r="X46" i="1"/>
  <c r="E38" i="1"/>
  <c r="U43" i="1"/>
  <c r="Y43" i="1" s="1"/>
  <c r="U38" i="1"/>
  <c r="Y38" i="1" s="1"/>
  <c r="X45" i="1"/>
  <c r="X44" i="1"/>
  <c r="E23" i="1"/>
  <c r="U23" i="1"/>
  <c r="X25" i="1"/>
  <c r="X26" i="1"/>
  <c r="X24" i="1"/>
  <c r="V38" i="1" l="1"/>
  <c r="Y23" i="1"/>
  <c r="Y9" i="1" s="1"/>
  <c r="N9" i="1" s="1"/>
  <c r="Z26" i="1"/>
  <c r="Z25" i="1"/>
  <c r="Z24" i="1"/>
  <c r="V43" i="1"/>
  <c r="N11" i="1"/>
  <c r="Z45" i="1"/>
  <c r="Z44" i="1"/>
  <c r="Z46" i="1"/>
  <c r="Z41" i="1"/>
  <c r="Z40" i="1"/>
  <c r="Z39" i="1"/>
  <c r="V23" i="1"/>
</calcChain>
</file>

<file path=xl/sharedStrings.xml><?xml version="1.0" encoding="utf-8"?>
<sst xmlns="http://schemas.openxmlformats.org/spreadsheetml/2006/main" count="166" uniqueCount="68">
  <si>
    <t>Leisurewear</t>
  </si>
  <si>
    <t>Technical Paddling Kit</t>
  </si>
  <si>
    <t>Hoodie</t>
  </si>
  <si>
    <t>Henley</t>
  </si>
  <si>
    <t>Polo Shirt</t>
  </si>
  <si>
    <t>T Shirt</t>
  </si>
  <si>
    <t>Men's Sizes</t>
  </si>
  <si>
    <t>XS</t>
  </si>
  <si>
    <t>S</t>
  </si>
  <si>
    <t>M</t>
  </si>
  <si>
    <t>L</t>
  </si>
  <si>
    <t>XL</t>
  </si>
  <si>
    <t>XXL</t>
  </si>
  <si>
    <t>Women's Sizes</t>
  </si>
  <si>
    <t>Gilet</t>
  </si>
  <si>
    <t>Leggings</t>
  </si>
  <si>
    <t>Shorts</t>
  </si>
  <si>
    <t>Racing Vest</t>
  </si>
  <si>
    <t>Long Sleeve Racing Top</t>
  </si>
  <si>
    <t>Total</t>
  </si>
  <si>
    <t>#</t>
  </si>
  <si>
    <t>£</t>
  </si>
  <si>
    <t>Unit Price</t>
  </si>
  <si>
    <t>Leisure Bundle</t>
  </si>
  <si>
    <t>Bundle Price</t>
  </si>
  <si>
    <t>Polo</t>
  </si>
  <si>
    <t>Performance Bundle 1</t>
  </si>
  <si>
    <t>Performance Bundle 2</t>
  </si>
  <si>
    <t>KIT ORDER FORM - AUTUMN/WINTER 2013</t>
  </si>
  <si>
    <t>RICHMOND CANOE CLUB</t>
  </si>
  <si>
    <t>Name</t>
  </si>
  <si>
    <t>Date</t>
  </si>
  <si>
    <t>Tom Sharpe</t>
  </si>
  <si>
    <t>email</t>
  </si>
  <si>
    <t>twdsharpe@gmail.com</t>
  </si>
  <si>
    <t>Summary</t>
  </si>
  <si>
    <t>Total Cost</t>
  </si>
  <si>
    <t>Total Single Items</t>
  </si>
  <si>
    <t>Total Bundles</t>
  </si>
  <si>
    <t>Instructions</t>
  </si>
  <si>
    <t>Please complete the form on the next page to order any of the items on the accompanying design pack.</t>
  </si>
  <si>
    <t>Terms and Conditions</t>
  </si>
  <si>
    <r>
      <rPr>
        <sz val="11"/>
        <rFont val="Calibri"/>
        <family val="2"/>
      </rPr>
      <t xml:space="preserve">Full terms are available on the clothing company's website </t>
    </r>
    <r>
      <rPr>
        <u/>
        <sz val="11"/>
        <color theme="10"/>
        <rFont val="Calibri"/>
        <family val="2"/>
        <scheme val="minor"/>
      </rPr>
      <t>http://www.cliftonclothing.com/termsconditions</t>
    </r>
  </si>
  <si>
    <t>In the yellow cells insert the number of items you would like to order, ensuring you are selecting the right size and garment.</t>
  </si>
  <si>
    <t>Returning this order form by email commits you to paying for the items on it.</t>
  </si>
  <si>
    <t xml:space="preserve"> </t>
  </si>
  <si>
    <t>*** EXAMPLE **</t>
  </si>
  <si>
    <t>Personalisation</t>
  </si>
  <si>
    <t>Item</t>
  </si>
  <si>
    <t>Size</t>
  </si>
  <si>
    <t>Tom</t>
  </si>
  <si>
    <t>Men's/ Sizes</t>
  </si>
  <si>
    <t>Items</t>
  </si>
  <si>
    <t>Total Personalised Items</t>
  </si>
  <si>
    <t>Personalisation is £5 for all leisure items and the softshell gilet, and free of charge for all other items.</t>
  </si>
  <si>
    <r>
      <t>Full payment will be required at the time of ordering.</t>
    </r>
    <r>
      <rPr>
        <sz val="11"/>
        <color theme="1"/>
        <rFont val="Calibri"/>
        <family val="2"/>
      </rPr>
      <t xml:space="preserve"> If you have not paid by the closing date, your kit will not be ordered!</t>
    </r>
  </si>
  <si>
    <t>Delivery will be approx 6-8 weeks after the order date.</t>
  </si>
  <si>
    <t>It is not possible to cancel an order once it has been placed with clifton clothing .</t>
  </si>
  <si>
    <r>
      <t xml:space="preserve">If you want to cancel an order, please email me </t>
    </r>
    <r>
      <rPr>
        <b/>
        <sz val="11"/>
        <color theme="1"/>
        <rFont val="Calibri"/>
        <family val="2"/>
      </rPr>
      <t>twdsharpe@gmail.com</t>
    </r>
    <r>
      <rPr>
        <sz val="11"/>
        <color theme="1"/>
        <rFont val="Calibri"/>
        <family val="2"/>
        <scheme val="minor"/>
      </rPr>
      <t xml:space="preserve"> before the order deadline (Friday 4th October 2013).</t>
    </r>
  </si>
  <si>
    <r>
      <t xml:space="preserve">Please make cheques payable to </t>
    </r>
    <r>
      <rPr>
        <b/>
        <sz val="11"/>
        <color theme="1"/>
        <rFont val="Calibri"/>
        <family val="2"/>
        <scheme val="minor"/>
      </rPr>
      <t>RICHMOND CANOE CLUB</t>
    </r>
    <r>
      <rPr>
        <sz val="11"/>
        <color theme="1"/>
        <rFont val="Calibri"/>
        <family val="2"/>
        <scheme val="minor"/>
      </rPr>
      <t xml:space="preserve"> and either hand to me or put in the letter box clearly marked </t>
    </r>
    <r>
      <rPr>
        <b/>
        <sz val="11"/>
        <color theme="1"/>
        <rFont val="Calibri"/>
        <family val="2"/>
      </rPr>
      <t>Club Kit - FAO Tom Sharpe.</t>
    </r>
  </si>
  <si>
    <t>If you would like any items personalised with your name or initials, please fill in the details of the item, size and what you want on it in the table.</t>
  </si>
  <si>
    <t>Please fill in your name and email address in the top section of the form.</t>
  </si>
  <si>
    <r>
      <t xml:space="preserve">Once you have completed the form, or have any queries about is, please email it to </t>
    </r>
    <r>
      <rPr>
        <b/>
        <sz val="11"/>
        <color theme="1"/>
        <rFont val="Calibri"/>
        <family val="2"/>
      </rPr>
      <t>twdsharpe@gmail.com</t>
    </r>
  </si>
  <si>
    <r>
      <t>Closing date for orders is</t>
    </r>
    <r>
      <rPr>
        <b/>
        <sz val="11"/>
        <color theme="1"/>
        <rFont val="Calibri"/>
        <family val="2"/>
      </rPr>
      <t xml:space="preserve"> Friday 4th October 2013.</t>
    </r>
  </si>
  <si>
    <t>An example order form is included for reference</t>
  </si>
  <si>
    <t>Banks details for online transfer:</t>
  </si>
  <si>
    <r>
      <t xml:space="preserve">Account Name: </t>
    </r>
    <r>
      <rPr>
        <b/>
        <i/>
        <sz val="11"/>
        <color theme="1"/>
        <rFont val="Calibri"/>
        <family val="2"/>
      </rPr>
      <t>Richmond Canoe Club</t>
    </r>
    <r>
      <rPr>
        <sz val="11"/>
        <color theme="1"/>
        <rFont val="Calibri"/>
        <family val="2"/>
        <scheme val="minor"/>
      </rPr>
      <t xml:space="preserve"> Account Number:</t>
    </r>
    <r>
      <rPr>
        <b/>
        <i/>
        <sz val="11"/>
        <color theme="1"/>
        <rFont val="Calibri"/>
        <family val="2"/>
        <scheme val="minor"/>
      </rPr>
      <t xml:space="preserve"> ***** </t>
    </r>
    <r>
      <rPr>
        <sz val="11"/>
        <color theme="1"/>
        <rFont val="Calibri"/>
        <family val="2"/>
        <scheme val="minor"/>
      </rPr>
      <t>Sort Code:</t>
    </r>
    <r>
      <rPr>
        <b/>
        <i/>
        <sz val="11"/>
        <color theme="1"/>
        <rFont val="Calibri"/>
        <family val="2"/>
        <scheme val="minor"/>
      </rPr>
      <t xml:space="preserve"> ******</t>
    </r>
  </si>
  <si>
    <t>If you would prefer to pay by online bank transfer please email me for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</si>
</sst>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;\(#,##0\);\-"/>
    <numFmt numFmtId="165" formatCode="&quot;£&quot;#,##0\ ;\(&quot;£&quot;#,##0\);\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OLD SANS SERIF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164" fontId="0" fillId="0" borderId="0" xfId="0" applyNumberFormat="1"/>
    <xf numFmtId="164" fontId="0" fillId="0" borderId="7" xfId="0" applyNumberFormat="1" applyBorder="1"/>
    <xf numFmtId="164" fontId="0" fillId="0" borderId="0" xfId="0" applyNumberFormat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2" borderId="7" xfId="0" applyFill="1" applyBorder="1" applyProtection="1">
      <protection locked="0"/>
    </xf>
    <xf numFmtId="165" fontId="0" fillId="0" borderId="7" xfId="0" applyNumberFormat="1" applyBorder="1"/>
    <xf numFmtId="165" fontId="0" fillId="0" borderId="7" xfId="0" applyNumberFormat="1" applyFill="1" applyBorder="1"/>
    <xf numFmtId="0" fontId="7" fillId="0" borderId="0" xfId="0" applyFont="1"/>
    <xf numFmtId="0" fontId="10" fillId="0" borderId="0" xfId="0" applyFont="1"/>
    <xf numFmtId="0" fontId="1" fillId="0" borderId="0" xfId="0" applyFont="1" applyFill="1" applyBorder="1" applyAlignment="1">
      <alignment horizontal="left" indent="2"/>
    </xf>
    <xf numFmtId="0" fontId="0" fillId="0" borderId="1" xfId="0" applyBorder="1"/>
    <xf numFmtId="0" fontId="0" fillId="0" borderId="2" xfId="0" applyBorder="1"/>
    <xf numFmtId="0" fontId="0" fillId="2" borderId="17" xfId="0" applyFill="1" applyBorder="1"/>
    <xf numFmtId="0" fontId="0" fillId="2" borderId="9" xfId="0" applyFill="1" applyBorder="1"/>
    <xf numFmtId="0" fontId="0" fillId="2" borderId="23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/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165" fontId="0" fillId="0" borderId="7" xfId="0" applyNumberFormat="1" applyFill="1" applyBorder="1" applyProtection="1"/>
    <xf numFmtId="0" fontId="0" fillId="2" borderId="7" xfId="0" applyFill="1" applyBorder="1" applyProtection="1"/>
    <xf numFmtId="164" fontId="0" fillId="0" borderId="7" xfId="0" applyNumberFormat="1" applyBorder="1" applyProtection="1"/>
    <xf numFmtId="165" fontId="0" fillId="0" borderId="7" xfId="0" applyNumberFormat="1" applyBorder="1" applyProtection="1"/>
    <xf numFmtId="164" fontId="0" fillId="0" borderId="0" xfId="0" applyNumberFormat="1" applyProtection="1"/>
    <xf numFmtId="0" fontId="0" fillId="0" borderId="0" xfId="0" applyAlignment="1" applyProtection="1">
      <alignment horizontal="left" indent="2"/>
    </xf>
    <xf numFmtId="164" fontId="0" fillId="0" borderId="0" xfId="0" applyNumberFormat="1" applyBorder="1" applyProtection="1"/>
    <xf numFmtId="0" fontId="1" fillId="0" borderId="0" xfId="0" applyFont="1" applyFill="1" applyBorder="1" applyAlignment="1" applyProtection="1">
      <alignment horizontal="left" indent="2"/>
    </xf>
    <xf numFmtId="0" fontId="0" fillId="0" borderId="1" xfId="0" applyBorder="1" applyProtection="1"/>
    <xf numFmtId="0" fontId="0" fillId="0" borderId="2" xfId="0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9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28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23" xfId="0" applyFill="1" applyBorder="1" applyProtection="1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2" borderId="8" xfId="0" applyFill="1" applyBorder="1" applyAlignment="1" applyProtection="1">
      <alignment horizontal="center" shrinkToFit="1"/>
      <protection locked="0"/>
    </xf>
    <xf numFmtId="0" fontId="0" fillId="2" borderId="9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0" fontId="3" fillId="2" borderId="8" xfId="1" applyFill="1" applyBorder="1" applyAlignment="1" applyProtection="1">
      <alignment horizontal="center" shrinkToFit="1"/>
      <protection locked="0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5" fontId="0" fillId="2" borderId="8" xfId="0" applyNumberFormat="1" applyFill="1" applyBorder="1" applyAlignment="1" applyProtection="1">
      <alignment horizontal="center"/>
      <protection locked="0"/>
    </xf>
    <xf numFmtId="15" fontId="0" fillId="2" borderId="9" xfId="0" applyNumberFormat="1" applyFill="1" applyBorder="1" applyAlignment="1" applyProtection="1">
      <alignment horizontal="center"/>
      <protection locked="0"/>
    </xf>
    <xf numFmtId="15" fontId="0" fillId="2" borderId="10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2" borderId="8" xfId="1" applyFill="1" applyBorder="1" applyAlignment="1" applyProtection="1">
      <alignment horizontal="center" shrinkToFit="1"/>
    </xf>
    <xf numFmtId="0" fontId="0" fillId="2" borderId="9" xfId="0" applyFill="1" applyBorder="1" applyAlignment="1" applyProtection="1">
      <alignment horizontal="center" shrinkToFit="1"/>
    </xf>
    <xf numFmtId="0" fontId="0" fillId="2" borderId="10" xfId="0" applyFill="1" applyBorder="1" applyAlignment="1" applyProtection="1">
      <alignment horizontal="center" shrinkToFi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shrinkToFit="1"/>
    </xf>
    <xf numFmtId="15" fontId="0" fillId="2" borderId="8" xfId="0" applyNumberFormat="1" applyFill="1" applyBorder="1" applyAlignment="1" applyProtection="1">
      <alignment horizontal="center"/>
    </xf>
    <xf numFmtId="15" fontId="0" fillId="2" borderId="9" xfId="0" applyNumberFormat="1" applyFill="1" applyBorder="1" applyAlignment="1" applyProtection="1">
      <alignment horizontal="center"/>
    </xf>
    <xf numFmtId="15" fontId="0" fillId="2" borderId="1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64" fontId="0" fillId="0" borderId="8" xfId="0" applyNumberForma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30692</xdr:colOff>
      <xdr:row>1</xdr:row>
      <xdr:rowOff>41275</xdr:rowOff>
    </xdr:from>
    <xdr:to>
      <xdr:col>4</xdr:col>
      <xdr:colOff>323850</xdr:colOff>
      <xdr:row>9</xdr:row>
      <xdr:rowOff>183593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992" y="231775"/>
          <a:ext cx="1750483" cy="16663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30692</xdr:colOff>
      <xdr:row>1</xdr:row>
      <xdr:rowOff>41275</xdr:rowOff>
    </xdr:from>
    <xdr:to>
      <xdr:col>4</xdr:col>
      <xdr:colOff>323850</xdr:colOff>
      <xdr:row>9</xdr:row>
      <xdr:rowOff>183593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992" y="231775"/>
          <a:ext cx="1750483" cy="16663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30692</xdr:colOff>
      <xdr:row>1</xdr:row>
      <xdr:rowOff>41275</xdr:rowOff>
    </xdr:from>
    <xdr:to>
      <xdr:col>4</xdr:col>
      <xdr:colOff>323850</xdr:colOff>
      <xdr:row>9</xdr:row>
      <xdr:rowOff>183593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992" y="231775"/>
          <a:ext cx="1750483" cy="1666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liftonclothing.com/termscondi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wdshar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34"/>
  <sheetViews>
    <sheetView showGridLines="0" zoomScaleNormal="100" workbookViewId="0"/>
  </sheetViews>
  <sheetFormatPr defaultRowHeight="15"/>
  <cols>
    <col min="1" max="2" width="2" customWidth="1"/>
    <col min="3" max="3" width="3.42578125" customWidth="1"/>
    <col min="4" max="4" width="21.85546875" bestFit="1" customWidth="1"/>
    <col min="5" max="5" width="9.7109375" bestFit="1" customWidth="1"/>
    <col min="6" max="6" width="2" customWidth="1"/>
    <col min="7" max="17" width="5.7109375" customWidth="1"/>
    <col min="18" max="18" width="16.85546875" customWidth="1"/>
  </cols>
  <sheetData>
    <row r="2" spans="4:17" ht="15" customHeight="1">
      <c r="G2" s="66" t="s">
        <v>29</v>
      </c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4:17"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4:17">
      <c r="G4" s="67" t="s">
        <v>28</v>
      </c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4:17"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12" spans="4:17">
      <c r="D12" s="1" t="s">
        <v>39</v>
      </c>
    </row>
    <row r="14" spans="4:17">
      <c r="D14" t="s">
        <v>40</v>
      </c>
    </row>
    <row r="15" spans="4:17">
      <c r="D15" t="s">
        <v>43</v>
      </c>
    </row>
    <row r="16" spans="4:17">
      <c r="D16" t="s">
        <v>61</v>
      </c>
    </row>
    <row r="17" spans="4:18">
      <c r="D17" t="s">
        <v>60</v>
      </c>
    </row>
    <row r="18" spans="4:18">
      <c r="D18" t="s">
        <v>54</v>
      </c>
    </row>
    <row r="19" spans="4:18">
      <c r="D19" t="s">
        <v>64</v>
      </c>
    </row>
    <row r="20" spans="4:18">
      <c r="D20" t="s">
        <v>62</v>
      </c>
    </row>
    <row r="21" spans="4:18">
      <c r="D21" t="s">
        <v>63</v>
      </c>
    </row>
    <row r="22" spans="4:18">
      <c r="D22" t="s">
        <v>45</v>
      </c>
    </row>
    <row r="23" spans="4:18">
      <c r="D23" s="1" t="s">
        <v>41</v>
      </c>
    </row>
    <row r="24" spans="4:18">
      <c r="D24" s="1"/>
    </row>
    <row r="25" spans="4:18">
      <c r="D25" t="s">
        <v>44</v>
      </c>
    </row>
    <row r="26" spans="4:18">
      <c r="D26" s="15" t="s">
        <v>55</v>
      </c>
    </row>
    <row r="27" spans="4:18">
      <c r="D27" t="s">
        <v>59</v>
      </c>
    </row>
    <row r="28" spans="4:18">
      <c r="D28" t="s">
        <v>67</v>
      </c>
    </row>
    <row r="29" spans="4:18">
      <c r="D29" t="s">
        <v>65</v>
      </c>
    </row>
    <row r="30" spans="4:18">
      <c r="D30" t="s">
        <v>66</v>
      </c>
    </row>
    <row r="31" spans="4:18">
      <c r="D31" s="65" t="s">
        <v>58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4:18">
      <c r="D32" s="10" t="s">
        <v>57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4:18">
      <c r="D33" s="64" t="s">
        <v>42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4:18">
      <c r="D34" t="s">
        <v>56</v>
      </c>
    </row>
  </sheetData>
  <mergeCells count="4">
    <mergeCell ref="D33:R33"/>
    <mergeCell ref="D31:R31"/>
    <mergeCell ref="G2:Q3"/>
    <mergeCell ref="G4:Q5"/>
  </mergeCells>
  <hyperlinks>
    <hyperlink ref="D33" r:id="rId1" display="Full terms are available on the suppliers website http://www.cliftonclothing.com/termsconditions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C55"/>
  <sheetViews>
    <sheetView showGridLines="0" tabSelected="1" zoomScaleNormal="100" workbookViewId="0">
      <selection activeCell="D51" sqref="D51"/>
    </sheetView>
  </sheetViews>
  <sheetFormatPr defaultRowHeight="15"/>
  <cols>
    <col min="1" max="2" width="2" customWidth="1"/>
    <col min="3" max="3" width="3.42578125" customWidth="1"/>
    <col min="4" max="4" width="21.85546875" bestFit="1" customWidth="1"/>
    <col min="5" max="5" width="9.7109375" customWidth="1"/>
    <col min="6" max="6" width="9.7109375" hidden="1" customWidth="1"/>
    <col min="7" max="7" width="2" customWidth="1"/>
    <col min="8" max="19" width="5.7109375" customWidth="1"/>
    <col min="20" max="20" width="2" customWidth="1"/>
    <col min="21" max="22" width="8.140625" customWidth="1"/>
    <col min="23" max="25" width="9.140625" hidden="1" customWidth="1"/>
    <col min="26" max="26" width="27.28515625" bestFit="1" customWidth="1"/>
    <col min="27" max="27" width="17.42578125" hidden="1" customWidth="1"/>
    <col min="28" max="28" width="16.5703125" hidden="1" customWidth="1"/>
    <col min="29" max="29" width="25.140625" hidden="1" customWidth="1"/>
  </cols>
  <sheetData>
    <row r="2" spans="3:25" ht="15" customHeight="1">
      <c r="H2" s="66" t="s">
        <v>29</v>
      </c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3:25"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3:25">
      <c r="H4" s="67" t="s">
        <v>28</v>
      </c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3:25"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3:25">
      <c r="G6" s="70" t="s">
        <v>30</v>
      </c>
      <c r="H6" s="71"/>
      <c r="I6" s="72"/>
      <c r="J6" s="73"/>
      <c r="K6" s="73"/>
      <c r="L6" s="74"/>
      <c r="M6" t="s">
        <v>31</v>
      </c>
      <c r="N6" s="83"/>
      <c r="O6" s="84"/>
      <c r="P6" s="85"/>
    </row>
    <row r="7" spans="3:25">
      <c r="G7" s="70" t="s">
        <v>33</v>
      </c>
      <c r="H7" s="71"/>
      <c r="I7" s="75"/>
      <c r="J7" s="73"/>
      <c r="K7" s="73"/>
      <c r="L7" s="74"/>
    </row>
    <row r="9" spans="3:25">
      <c r="H9" t="s">
        <v>35</v>
      </c>
      <c r="N9" s="14" t="str">
        <f>IF(Y9,"Please complete bundle selections!","")</f>
        <v/>
      </c>
      <c r="Y9">
        <f>SUM(Y10:Y55)</f>
        <v>0</v>
      </c>
    </row>
    <row r="10" spans="3:25">
      <c r="I10" s="65" t="s">
        <v>37</v>
      </c>
      <c r="J10" s="65"/>
      <c r="K10" s="65"/>
      <c r="L10" s="65"/>
      <c r="N10" s="76">
        <f>SUM(U18:U21,U32:U36)</f>
        <v>0</v>
      </c>
      <c r="O10" s="77"/>
      <c r="P10" s="78"/>
    </row>
    <row r="11" spans="3:25">
      <c r="I11" s="10" t="s">
        <v>38</v>
      </c>
      <c r="J11" s="10"/>
      <c r="K11" s="10"/>
      <c r="L11" s="10"/>
      <c r="N11" s="76">
        <f>SUM(U23,U38,U43)</f>
        <v>0</v>
      </c>
      <c r="O11" s="77"/>
      <c r="P11" s="78"/>
    </row>
    <row r="12" spans="3:25">
      <c r="I12" s="65" t="s">
        <v>36</v>
      </c>
      <c r="J12" s="65"/>
      <c r="K12" s="65"/>
      <c r="L12" s="65"/>
      <c r="N12" s="79">
        <f>SUM(V18:V55)</f>
        <v>0</v>
      </c>
      <c r="O12" s="80"/>
      <c r="P12" s="81"/>
    </row>
    <row r="13" spans="3:25">
      <c r="I13" s="10" t="s">
        <v>53</v>
      </c>
      <c r="J13" s="10"/>
      <c r="K13" s="10"/>
      <c r="L13" s="10"/>
      <c r="N13" s="76">
        <f>COUNTA($H$51:$M$55)</f>
        <v>0</v>
      </c>
      <c r="O13" s="77"/>
      <c r="P13" s="78"/>
    </row>
    <row r="15" spans="3:25">
      <c r="H15" s="68" t="s">
        <v>51</v>
      </c>
      <c r="I15" s="82"/>
      <c r="J15" s="82"/>
      <c r="K15" s="82"/>
      <c r="L15" s="82"/>
      <c r="M15" s="69"/>
      <c r="N15" s="68" t="s">
        <v>13</v>
      </c>
      <c r="O15" s="82"/>
      <c r="P15" s="82"/>
      <c r="Q15" s="82"/>
      <c r="R15" s="82"/>
      <c r="S15" s="69"/>
      <c r="U15" s="68" t="s">
        <v>19</v>
      </c>
      <c r="V15" s="69"/>
    </row>
    <row r="16" spans="3:25">
      <c r="C16" s="1" t="s">
        <v>0</v>
      </c>
      <c r="E16" s="1" t="s">
        <v>22</v>
      </c>
      <c r="F16" s="1" t="s">
        <v>24</v>
      </c>
      <c r="H16" s="2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4" t="s">
        <v>12</v>
      </c>
      <c r="N16" s="2">
        <v>6</v>
      </c>
      <c r="O16" s="3">
        <v>8</v>
      </c>
      <c r="P16" s="3">
        <v>10</v>
      </c>
      <c r="Q16" s="3">
        <v>12</v>
      </c>
      <c r="R16" s="3">
        <v>14</v>
      </c>
      <c r="S16" s="4">
        <v>16</v>
      </c>
      <c r="U16" s="2" t="s">
        <v>20</v>
      </c>
      <c r="V16" s="4" t="s">
        <v>21</v>
      </c>
    </row>
    <row r="18" spans="3:26">
      <c r="D18" t="s">
        <v>2</v>
      </c>
      <c r="E18" s="13">
        <v>35</v>
      </c>
      <c r="F18" s="5">
        <v>32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U18" s="7">
        <f>SUM(H18:S18)</f>
        <v>0</v>
      </c>
      <c r="V18" s="12">
        <f>U18*E18</f>
        <v>0</v>
      </c>
    </row>
    <row r="19" spans="3:26">
      <c r="D19" t="s">
        <v>3</v>
      </c>
      <c r="E19" s="13">
        <v>35</v>
      </c>
      <c r="F19" s="5">
        <v>32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U19" s="7">
        <f t="shared" ref="U19:U21" si="0">SUM(H19:S19)</f>
        <v>0</v>
      </c>
      <c r="V19" s="12">
        <f>U19*E19</f>
        <v>0</v>
      </c>
    </row>
    <row r="20" spans="3:26">
      <c r="D20" t="s">
        <v>4</v>
      </c>
      <c r="E20" s="13">
        <v>20</v>
      </c>
      <c r="F20" s="5">
        <v>18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U20" s="7">
        <f t="shared" si="0"/>
        <v>0</v>
      </c>
      <c r="V20" s="12">
        <f>U20*E20</f>
        <v>0</v>
      </c>
    </row>
    <row r="21" spans="3:26">
      <c r="D21" t="s">
        <v>5</v>
      </c>
      <c r="E21" s="13">
        <v>15</v>
      </c>
      <c r="F21" s="5">
        <v>12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U21" s="7">
        <f t="shared" si="0"/>
        <v>0</v>
      </c>
      <c r="V21" s="12">
        <f>U21*E21</f>
        <v>0</v>
      </c>
    </row>
    <row r="23" spans="3:26">
      <c r="D23" t="s">
        <v>23</v>
      </c>
      <c r="E23" s="12">
        <f>SUM(F24:F26)</f>
        <v>62</v>
      </c>
      <c r="U23" s="7">
        <f>MAX(W24:W26)</f>
        <v>0</v>
      </c>
      <c r="V23" s="12">
        <f>SUM(X24:X26)</f>
        <v>0</v>
      </c>
      <c r="Y23" s="6">
        <f>MIN(W24:W26)-U23</f>
        <v>0</v>
      </c>
    </row>
    <row r="24" spans="3:26">
      <c r="D24" s="9" t="s">
        <v>2</v>
      </c>
      <c r="F24" s="5">
        <f>F19</f>
        <v>32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W24" s="7">
        <f>SUM(H24:S24)</f>
        <v>0</v>
      </c>
      <c r="X24" s="7">
        <f>W24*F24</f>
        <v>0</v>
      </c>
      <c r="Y24" s="8"/>
      <c r="Z24" s="1" t="str">
        <f>IF(W24=$U$23,"","Please select "&amp;($U$23-W24)&amp;" more "&amp;D24&amp;" size")</f>
        <v/>
      </c>
    </row>
    <row r="25" spans="3:26">
      <c r="D25" s="9" t="s">
        <v>25</v>
      </c>
      <c r="F25" s="5">
        <f>F20</f>
        <v>18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W25" s="7">
        <f>SUM(H25:S25)</f>
        <v>0</v>
      </c>
      <c r="X25" s="7">
        <f>W25*F25</f>
        <v>0</v>
      </c>
      <c r="Y25" s="8"/>
      <c r="Z25" s="1" t="str">
        <f t="shared" ref="Z25:Z26" si="1">IF(W25=$U$23,"","Please select "&amp;($U$23-W25)&amp;" more "&amp;D25&amp;" size")</f>
        <v/>
      </c>
    </row>
    <row r="26" spans="3:26">
      <c r="D26" s="9" t="s">
        <v>5</v>
      </c>
      <c r="F26" s="5">
        <f>F21</f>
        <v>12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W26" s="7">
        <f>SUM(H26:S26)</f>
        <v>0</v>
      </c>
      <c r="X26" s="7">
        <f>W26*F26</f>
        <v>0</v>
      </c>
      <c r="Y26" s="8"/>
      <c r="Z26" s="1" t="str">
        <f t="shared" si="1"/>
        <v/>
      </c>
    </row>
    <row r="29" spans="3:26">
      <c r="H29" s="68" t="s">
        <v>6</v>
      </c>
      <c r="I29" s="82"/>
      <c r="J29" s="82"/>
      <c r="K29" s="82"/>
      <c r="L29" s="82"/>
      <c r="M29" s="69"/>
      <c r="N29" s="68" t="s">
        <v>13</v>
      </c>
      <c r="O29" s="82"/>
      <c r="P29" s="82"/>
      <c r="Q29" s="82"/>
      <c r="R29" s="82"/>
      <c r="S29" s="69"/>
      <c r="U29" s="68" t="s">
        <v>19</v>
      </c>
      <c r="V29" s="69"/>
    </row>
    <row r="30" spans="3:26">
      <c r="C30" s="1" t="s">
        <v>1</v>
      </c>
      <c r="E30" s="1" t="s">
        <v>22</v>
      </c>
      <c r="F30" s="1" t="s">
        <v>24</v>
      </c>
      <c r="H30" s="2" t="s">
        <v>7</v>
      </c>
      <c r="I30" s="3" t="s">
        <v>8</v>
      </c>
      <c r="J30" s="3" t="s">
        <v>9</v>
      </c>
      <c r="K30" s="3" t="s">
        <v>10</v>
      </c>
      <c r="L30" s="3" t="s">
        <v>11</v>
      </c>
      <c r="M30" s="4" t="s">
        <v>12</v>
      </c>
      <c r="N30" s="2">
        <v>6</v>
      </c>
      <c r="O30" s="3">
        <v>8</v>
      </c>
      <c r="P30" s="3">
        <v>10</v>
      </c>
      <c r="Q30" s="3">
        <v>12</v>
      </c>
      <c r="R30" s="3">
        <v>14</v>
      </c>
      <c r="S30" s="4">
        <v>16</v>
      </c>
      <c r="U30" s="2" t="s">
        <v>20</v>
      </c>
      <c r="V30" s="4" t="s">
        <v>21</v>
      </c>
    </row>
    <row r="32" spans="3:26">
      <c r="D32" t="s">
        <v>14</v>
      </c>
      <c r="E32" s="13">
        <v>40</v>
      </c>
      <c r="F32" s="5">
        <v>38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U32" s="7">
        <f t="shared" ref="U32:U36" si="2">SUM(H32:S32)</f>
        <v>0</v>
      </c>
      <c r="V32" s="12">
        <f>U32*E32</f>
        <v>0</v>
      </c>
    </row>
    <row r="33" spans="4:26">
      <c r="D33" t="s">
        <v>15</v>
      </c>
      <c r="E33" s="13">
        <v>30</v>
      </c>
      <c r="F33" s="5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U33" s="7">
        <f t="shared" si="2"/>
        <v>0</v>
      </c>
      <c r="V33" s="12">
        <f>U33*E33</f>
        <v>0</v>
      </c>
    </row>
    <row r="34" spans="4:26">
      <c r="D34" t="s">
        <v>16</v>
      </c>
      <c r="E34" s="13">
        <v>25</v>
      </c>
      <c r="F34" s="5">
        <v>22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U34" s="7">
        <f t="shared" si="2"/>
        <v>0</v>
      </c>
      <c r="V34" s="12">
        <f>U34*E34</f>
        <v>0</v>
      </c>
    </row>
    <row r="35" spans="4:26">
      <c r="D35" t="s">
        <v>17</v>
      </c>
      <c r="E35" s="13">
        <v>20</v>
      </c>
      <c r="F35" s="5">
        <v>18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U35" s="7">
        <f t="shared" si="2"/>
        <v>0</v>
      </c>
      <c r="V35" s="12">
        <f>U35*E35</f>
        <v>0</v>
      </c>
    </row>
    <row r="36" spans="4:26">
      <c r="D36" t="s">
        <v>18</v>
      </c>
      <c r="E36" s="13">
        <v>35</v>
      </c>
      <c r="F36" s="5">
        <v>32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U36" s="7">
        <f t="shared" si="2"/>
        <v>0</v>
      </c>
      <c r="V36" s="12">
        <f>U36*E36</f>
        <v>0</v>
      </c>
    </row>
    <row r="38" spans="4:26">
      <c r="D38" t="s">
        <v>26</v>
      </c>
      <c r="E38" s="12">
        <f>SUM(F39:F41)</f>
        <v>78</v>
      </c>
      <c r="U38" s="7">
        <f>MAX(W39:W41)</f>
        <v>0</v>
      </c>
      <c r="V38" s="12">
        <f>SUM(X39:X41)</f>
        <v>0</v>
      </c>
      <c r="Y38" s="6">
        <f>MIN(W39:W41)-U38</f>
        <v>0</v>
      </c>
    </row>
    <row r="39" spans="4:26">
      <c r="D39" s="9" t="s">
        <v>14</v>
      </c>
      <c r="F39" s="5">
        <f>F32</f>
        <v>38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W39" s="7">
        <f>SUM(H39:S39)</f>
        <v>0</v>
      </c>
      <c r="X39" s="7">
        <f>W39*F39</f>
        <v>0</v>
      </c>
      <c r="Y39" s="8"/>
      <c r="Z39" s="1" t="str">
        <f>IF(W39=$U$38,"","Please select "&amp;($U$38-W39)&amp;" more "&amp;D39&amp;" size")</f>
        <v/>
      </c>
    </row>
    <row r="40" spans="4:26">
      <c r="D40" s="9" t="s">
        <v>16</v>
      </c>
      <c r="F40" s="5">
        <f>F34</f>
        <v>22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W40" s="7">
        <f>SUM(H40:S40)</f>
        <v>0</v>
      </c>
      <c r="X40" s="7">
        <f>W40*F40</f>
        <v>0</v>
      </c>
      <c r="Y40" s="8"/>
      <c r="Z40" s="1" t="str">
        <f t="shared" ref="Z40:Z41" si="3">IF(W40=$U$38,"","Please select "&amp;($U$38-W40)&amp;" more "&amp;D40&amp;" size")</f>
        <v/>
      </c>
    </row>
    <row r="41" spans="4:26">
      <c r="D41" s="9" t="s">
        <v>17</v>
      </c>
      <c r="F41" s="5">
        <f>F35</f>
        <v>18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W41" s="7">
        <f>SUM(H41:S41)</f>
        <v>0</v>
      </c>
      <c r="X41" s="7">
        <f>W41*F41</f>
        <v>0</v>
      </c>
      <c r="Y41" s="8"/>
      <c r="Z41" s="1" t="str">
        <f t="shared" si="3"/>
        <v/>
      </c>
    </row>
    <row r="43" spans="4:26">
      <c r="D43" t="s">
        <v>27</v>
      </c>
      <c r="E43" s="12">
        <f>SUM(F44:F46)</f>
        <v>98</v>
      </c>
      <c r="U43" s="7">
        <f>MAX(W44:W46)</f>
        <v>0</v>
      </c>
      <c r="V43" s="12">
        <f>SUM(X44:X46)</f>
        <v>0</v>
      </c>
      <c r="Y43" s="6">
        <f>MIN(W44:W46)-U43</f>
        <v>0</v>
      </c>
    </row>
    <row r="44" spans="4:26">
      <c r="D44" s="9" t="s">
        <v>14</v>
      </c>
      <c r="F44" s="5">
        <f>F32</f>
        <v>38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W44" s="7">
        <f>SUM(H44:S44)</f>
        <v>0</v>
      </c>
      <c r="X44" s="7">
        <f>W44*F44</f>
        <v>0</v>
      </c>
      <c r="Y44" s="8"/>
      <c r="Z44" s="1" t="str">
        <f>IF(W44=$U$43,"","Please select "&amp;($U$43-W44)&amp;" more "&amp;D44&amp;" size")</f>
        <v/>
      </c>
    </row>
    <row r="45" spans="4:26">
      <c r="D45" s="9" t="s">
        <v>15</v>
      </c>
      <c r="F45" s="5">
        <f>F33</f>
        <v>28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W45" s="7">
        <f>SUM(H45:S45)</f>
        <v>0</v>
      </c>
      <c r="X45" s="7">
        <f>W45*F45</f>
        <v>0</v>
      </c>
      <c r="Y45" s="8"/>
      <c r="Z45" s="1" t="str">
        <f t="shared" ref="Z45:Z46" si="4">IF(W45=$U$43,"","Please select "&amp;($U$43-W45)&amp;" more "&amp;D45&amp;" size")</f>
        <v/>
      </c>
    </row>
    <row r="46" spans="4:26">
      <c r="D46" s="9" t="s">
        <v>18</v>
      </c>
      <c r="F46" s="5">
        <f>F36</f>
        <v>32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W46" s="7">
        <f>SUM(H46:S46)</f>
        <v>0</v>
      </c>
      <c r="X46" s="7">
        <f>W46*F46</f>
        <v>0</v>
      </c>
      <c r="Y46" s="8"/>
      <c r="Z46" s="1" t="str">
        <f t="shared" si="4"/>
        <v/>
      </c>
    </row>
    <row r="48" spans="4:26">
      <c r="D48" s="16" t="s">
        <v>47</v>
      </c>
      <c r="E48" s="12">
        <f>3.75*1.2</f>
        <v>4.5</v>
      </c>
    </row>
    <row r="50" spans="4:29">
      <c r="D50" s="17" t="s">
        <v>48</v>
      </c>
      <c r="E50" s="18" t="s">
        <v>49</v>
      </c>
      <c r="F50" s="18"/>
      <c r="G50" s="18"/>
      <c r="H50" s="86" t="s">
        <v>47</v>
      </c>
      <c r="I50" s="86"/>
      <c r="J50" s="86"/>
      <c r="K50" s="86"/>
      <c r="L50" s="86"/>
      <c r="M50" s="87"/>
    </row>
    <row r="51" spans="4:29">
      <c r="D51" s="25"/>
      <c r="E51" s="26"/>
      <c r="F51" s="19"/>
      <c r="G51" s="19"/>
      <c r="H51" s="94"/>
      <c r="I51" s="95"/>
      <c r="J51" s="95"/>
      <c r="K51" s="95"/>
      <c r="L51" s="95"/>
      <c r="M51" s="96"/>
      <c r="U51" s="7">
        <f>--(H51&lt;&gt;"")</f>
        <v>0</v>
      </c>
      <c r="V51" s="12">
        <f>U51*$E$48*(1-F51)</f>
        <v>0</v>
      </c>
      <c r="W51" s="7">
        <f>--(AND(U51&gt;0,D51=""))</f>
        <v>0</v>
      </c>
      <c r="X51" s="7">
        <f>--(AND(U51&gt;0,E51=""))</f>
        <v>0</v>
      </c>
      <c r="Y51">
        <f>W51+2*X51</f>
        <v>0</v>
      </c>
      <c r="Z51" s="1" t="str">
        <f>IFERROR(CHOOSE(Y51,AA51,AB51,AC51),"")</f>
        <v/>
      </c>
      <c r="AA51" t="str">
        <f>"Please select item"</f>
        <v>Please select item</v>
      </c>
      <c r="AB51" t="str">
        <f>"Please select size"</f>
        <v>Please select size</v>
      </c>
      <c r="AC51" t="str">
        <f>"Please select item and size"</f>
        <v>Please select item and size</v>
      </c>
    </row>
    <row r="52" spans="4:29">
      <c r="D52" s="27"/>
      <c r="E52" s="28"/>
      <c r="F52" s="20">
        <f t="shared" ref="F52" si="5">--OR(D52=D34,D52=D35,D52=D36,D52=D37)</f>
        <v>1</v>
      </c>
      <c r="G52" s="20"/>
      <c r="H52" s="88"/>
      <c r="I52" s="89"/>
      <c r="J52" s="89"/>
      <c r="K52" s="89"/>
      <c r="L52" s="89"/>
      <c r="M52" s="90"/>
      <c r="U52" s="7">
        <f>--(H52&lt;&gt;"")</f>
        <v>0</v>
      </c>
      <c r="V52" s="12">
        <f t="shared" ref="V52" si="6">U52*$E$48*(1-F52)</f>
        <v>0</v>
      </c>
      <c r="W52" s="7">
        <f t="shared" ref="W52" si="7">--(AND(U52&gt;0,D52=""))</f>
        <v>0</v>
      </c>
      <c r="X52" s="7">
        <f t="shared" ref="X52" si="8">--(AND(U52&gt;0,E52=""))</f>
        <v>0</v>
      </c>
      <c r="Y52">
        <f t="shared" ref="Y52" si="9">W52+2*X52</f>
        <v>0</v>
      </c>
      <c r="Z52" s="1" t="str">
        <f>IFERROR(CHOOSE(Y52,AA52,AB52,AC52),"")</f>
        <v/>
      </c>
      <c r="AA52" t="str">
        <f t="shared" ref="AA52:AA55" si="10">"Please select item"</f>
        <v>Please select item</v>
      </c>
      <c r="AB52" t="str">
        <f t="shared" ref="AB52:AB55" si="11">"Please select size"</f>
        <v>Please select size</v>
      </c>
      <c r="AC52" t="str">
        <f t="shared" ref="AC52:AC55" si="12">"Please select item and size"</f>
        <v>Please select item and size</v>
      </c>
    </row>
    <row r="53" spans="4:29">
      <c r="D53" s="27"/>
      <c r="E53" s="31"/>
      <c r="F53" s="32">
        <f t="shared" ref="F53:F55" si="13">--OR(D53=D35,D53=D36,D53=D37,D53=D38)</f>
        <v>1</v>
      </c>
      <c r="G53" s="32"/>
      <c r="H53" s="88"/>
      <c r="I53" s="89"/>
      <c r="J53" s="89"/>
      <c r="K53" s="89"/>
      <c r="L53" s="89"/>
      <c r="M53" s="90"/>
      <c r="U53" s="7">
        <f t="shared" ref="U53:U55" si="14">--(H53&lt;&gt;"")</f>
        <v>0</v>
      </c>
      <c r="V53" s="12">
        <f t="shared" ref="V53:V55" si="15">U53*$E$48*(1-F53)</f>
        <v>0</v>
      </c>
      <c r="W53" s="7">
        <f t="shared" ref="W53:W55" si="16">--(AND(U53&gt;0,D53=""))</f>
        <v>0</v>
      </c>
      <c r="X53" s="7">
        <f t="shared" ref="X53:X55" si="17">--(AND(U53&gt;0,E53=""))</f>
        <v>0</v>
      </c>
      <c r="Y53">
        <f t="shared" ref="Y53:Y55" si="18">W53+2*X53</f>
        <v>0</v>
      </c>
      <c r="Z53" s="1" t="str">
        <f t="shared" ref="Z53:Z55" si="19">IFERROR(CHOOSE(Y53,AA53,AB53,AC53),"")</f>
        <v/>
      </c>
      <c r="AA53" t="str">
        <f t="shared" si="10"/>
        <v>Please select item</v>
      </c>
      <c r="AB53" t="str">
        <f t="shared" si="11"/>
        <v>Please select size</v>
      </c>
      <c r="AC53" t="str">
        <f t="shared" si="12"/>
        <v>Please select item and size</v>
      </c>
    </row>
    <row r="54" spans="4:29">
      <c r="D54" s="27"/>
      <c r="E54" s="31"/>
      <c r="F54" s="32">
        <f t="shared" si="13"/>
        <v>1</v>
      </c>
      <c r="G54" s="32"/>
      <c r="H54" s="88"/>
      <c r="I54" s="89"/>
      <c r="J54" s="89"/>
      <c r="K54" s="89"/>
      <c r="L54" s="89"/>
      <c r="M54" s="90"/>
      <c r="U54" s="7">
        <f t="shared" si="14"/>
        <v>0</v>
      </c>
      <c r="V54" s="12">
        <f t="shared" si="15"/>
        <v>0</v>
      </c>
      <c r="W54" s="7">
        <f t="shared" si="16"/>
        <v>0</v>
      </c>
      <c r="X54" s="7">
        <f t="shared" si="17"/>
        <v>0</v>
      </c>
      <c r="Y54">
        <f t="shared" si="18"/>
        <v>0</v>
      </c>
      <c r="Z54" s="1" t="str">
        <f t="shared" si="19"/>
        <v/>
      </c>
      <c r="AA54" t="str">
        <f t="shared" si="10"/>
        <v>Please select item</v>
      </c>
      <c r="AB54" t="str">
        <f t="shared" si="11"/>
        <v>Please select size</v>
      </c>
      <c r="AC54" t="str">
        <f t="shared" si="12"/>
        <v>Please select item and size</v>
      </c>
    </row>
    <row r="55" spans="4:29">
      <c r="D55" s="29"/>
      <c r="E55" s="30"/>
      <c r="F55" s="21">
        <f t="shared" si="13"/>
        <v>1</v>
      </c>
      <c r="G55" s="21"/>
      <c r="H55" s="91"/>
      <c r="I55" s="92"/>
      <c r="J55" s="92"/>
      <c r="K55" s="92"/>
      <c r="L55" s="92"/>
      <c r="M55" s="93"/>
      <c r="U55" s="7">
        <f t="shared" si="14"/>
        <v>0</v>
      </c>
      <c r="V55" s="12">
        <f t="shared" si="15"/>
        <v>0</v>
      </c>
      <c r="W55" s="7">
        <f t="shared" si="16"/>
        <v>0</v>
      </c>
      <c r="X55" s="7">
        <f t="shared" si="17"/>
        <v>0</v>
      </c>
      <c r="Y55">
        <f t="shared" si="18"/>
        <v>0</v>
      </c>
      <c r="Z55" s="1" t="str">
        <f t="shared" si="19"/>
        <v/>
      </c>
      <c r="AA55" t="str">
        <f t="shared" si="10"/>
        <v>Please select item</v>
      </c>
      <c r="AB55" t="str">
        <f t="shared" si="11"/>
        <v>Please select size</v>
      </c>
      <c r="AC55" t="str">
        <f t="shared" si="12"/>
        <v>Please select item and size</v>
      </c>
    </row>
  </sheetData>
  <sheetProtection password="C71F" sheet="1" objects="1" scenarios="1" selectLockedCells="1"/>
  <mergeCells count="25">
    <mergeCell ref="H53:M53"/>
    <mergeCell ref="H54:M54"/>
    <mergeCell ref="H52:M52"/>
    <mergeCell ref="H55:M55"/>
    <mergeCell ref="H51:M51"/>
    <mergeCell ref="H2:R3"/>
    <mergeCell ref="H4:R5"/>
    <mergeCell ref="N6:P6"/>
    <mergeCell ref="H50:M50"/>
    <mergeCell ref="H29:M29"/>
    <mergeCell ref="N29:S29"/>
    <mergeCell ref="N13:P13"/>
    <mergeCell ref="U29:V29"/>
    <mergeCell ref="G6:H6"/>
    <mergeCell ref="G7:H7"/>
    <mergeCell ref="I6:L6"/>
    <mergeCell ref="I7:L7"/>
    <mergeCell ref="I10:L10"/>
    <mergeCell ref="I12:L12"/>
    <mergeCell ref="N10:P10"/>
    <mergeCell ref="N12:P12"/>
    <mergeCell ref="N11:P11"/>
    <mergeCell ref="H15:M15"/>
    <mergeCell ref="N15:S15"/>
    <mergeCell ref="U15:V15"/>
  </mergeCells>
  <dataValidations count="1">
    <dataValidation type="list" allowBlank="1" showInputMessage="1" showErrorMessage="1" sqref="D51:D52">
      <formula1>Items</formula1>
    </dataValidation>
  </dataValidations>
  <pageMargins left="0.25" right="0.25" top="0.75" bottom="0.75" header="0.3" footer="0.3"/>
  <pageSetup paperSize="9" scale="79" orientation="portrait" r:id="rId1"/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C55"/>
  <sheetViews>
    <sheetView showGridLines="0" zoomScaleNormal="100" workbookViewId="0"/>
  </sheetViews>
  <sheetFormatPr defaultRowHeight="15"/>
  <cols>
    <col min="1" max="2" width="2" style="33" customWidth="1"/>
    <col min="3" max="3" width="3.42578125" style="33" customWidth="1"/>
    <col min="4" max="4" width="21.85546875" style="33" bestFit="1" customWidth="1"/>
    <col min="5" max="5" width="9.7109375" style="33" bestFit="1" customWidth="1"/>
    <col min="6" max="6" width="9.7109375" style="33" hidden="1" customWidth="1"/>
    <col min="7" max="7" width="2" style="33" customWidth="1"/>
    <col min="8" max="19" width="5.7109375" style="33" customWidth="1"/>
    <col min="20" max="20" width="2" style="33" customWidth="1"/>
    <col min="21" max="22" width="8.140625" style="33" customWidth="1"/>
    <col min="23" max="25" width="9.140625" style="33" hidden="1" customWidth="1"/>
    <col min="26" max="26" width="27.28515625" style="33" bestFit="1" customWidth="1"/>
    <col min="27" max="27" width="17.42578125" style="33" hidden="1" customWidth="1"/>
    <col min="28" max="28" width="16.5703125" style="33" hidden="1" customWidth="1"/>
    <col min="29" max="29" width="25.140625" style="33" hidden="1" customWidth="1"/>
    <col min="30" max="16384" width="9.140625" style="33"/>
  </cols>
  <sheetData>
    <row r="2" spans="3:25" ht="15" customHeight="1">
      <c r="H2" s="102" t="s">
        <v>29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3:25"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3:25">
      <c r="H4" s="103" t="s">
        <v>28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3:25"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3:25">
      <c r="G6" s="97" t="s">
        <v>30</v>
      </c>
      <c r="H6" s="98"/>
      <c r="I6" s="104" t="s">
        <v>32</v>
      </c>
      <c r="J6" s="100"/>
      <c r="K6" s="100"/>
      <c r="L6" s="101"/>
      <c r="M6" s="33" t="s">
        <v>31</v>
      </c>
      <c r="N6" s="105">
        <v>41534</v>
      </c>
      <c r="O6" s="106"/>
      <c r="P6" s="107"/>
    </row>
    <row r="7" spans="3:25">
      <c r="G7" s="97" t="s">
        <v>33</v>
      </c>
      <c r="H7" s="98"/>
      <c r="I7" s="99" t="s">
        <v>34</v>
      </c>
      <c r="J7" s="100"/>
      <c r="K7" s="100"/>
      <c r="L7" s="101"/>
    </row>
    <row r="9" spans="3:25">
      <c r="H9" s="33" t="s">
        <v>35</v>
      </c>
      <c r="N9" s="34" t="str">
        <f>IF(Y9,"Please complete bundle selections!","")</f>
        <v/>
      </c>
      <c r="Y9" s="33">
        <f>SUM(Y10:Y55)</f>
        <v>0</v>
      </c>
    </row>
    <row r="10" spans="3:25">
      <c r="I10" s="108" t="s">
        <v>37</v>
      </c>
      <c r="J10" s="108"/>
      <c r="K10" s="108"/>
      <c r="L10" s="108"/>
      <c r="N10" s="109">
        <f>SUM(U18:U21,U32:U36)</f>
        <v>2</v>
      </c>
      <c r="O10" s="110"/>
      <c r="P10" s="111"/>
    </row>
    <row r="11" spans="3:25">
      <c r="I11" s="35" t="s">
        <v>38</v>
      </c>
      <c r="J11" s="35"/>
      <c r="K11" s="35"/>
      <c r="L11" s="35"/>
      <c r="N11" s="109">
        <f>SUM(U23,U38,U43)</f>
        <v>2</v>
      </c>
      <c r="O11" s="110"/>
      <c r="P11" s="111"/>
    </row>
    <row r="12" spans="3:25">
      <c r="C12" s="121" t="s">
        <v>46</v>
      </c>
      <c r="D12" s="122"/>
      <c r="E12" s="123"/>
      <c r="I12" s="108" t="s">
        <v>36</v>
      </c>
      <c r="J12" s="108"/>
      <c r="K12" s="108"/>
      <c r="L12" s="108"/>
      <c r="N12" s="112">
        <f>SUM(V18:V46)</f>
        <v>208</v>
      </c>
      <c r="O12" s="113"/>
      <c r="P12" s="114"/>
    </row>
    <row r="13" spans="3:25">
      <c r="C13" s="124"/>
      <c r="D13" s="125"/>
      <c r="E13" s="126"/>
      <c r="I13" s="35" t="s">
        <v>53</v>
      </c>
      <c r="J13" s="35"/>
      <c r="K13" s="35"/>
      <c r="L13" s="35"/>
      <c r="N13" s="109">
        <f>COUNTA($H$51:$M$55)</f>
        <v>1</v>
      </c>
      <c r="O13" s="110"/>
      <c r="P13" s="111"/>
    </row>
    <row r="15" spans="3:25">
      <c r="H15" s="127" t="s">
        <v>51</v>
      </c>
      <c r="I15" s="129"/>
      <c r="J15" s="129"/>
      <c r="K15" s="129"/>
      <c r="L15" s="129"/>
      <c r="M15" s="128"/>
      <c r="N15" s="127" t="s">
        <v>13</v>
      </c>
      <c r="O15" s="129"/>
      <c r="P15" s="129"/>
      <c r="Q15" s="129"/>
      <c r="R15" s="129"/>
      <c r="S15" s="128"/>
      <c r="U15" s="127" t="s">
        <v>19</v>
      </c>
      <c r="V15" s="128"/>
    </row>
    <row r="16" spans="3:25">
      <c r="C16" s="36" t="s">
        <v>0</v>
      </c>
      <c r="E16" s="36" t="s">
        <v>22</v>
      </c>
      <c r="F16" s="36" t="s">
        <v>24</v>
      </c>
      <c r="H16" s="37" t="s">
        <v>7</v>
      </c>
      <c r="I16" s="38" t="s">
        <v>8</v>
      </c>
      <c r="J16" s="38" t="s">
        <v>9</v>
      </c>
      <c r="K16" s="38" t="s">
        <v>10</v>
      </c>
      <c r="L16" s="38" t="s">
        <v>11</v>
      </c>
      <c r="M16" s="39" t="s">
        <v>12</v>
      </c>
      <c r="N16" s="37">
        <v>6</v>
      </c>
      <c r="O16" s="38">
        <v>8</v>
      </c>
      <c r="P16" s="38">
        <v>10</v>
      </c>
      <c r="Q16" s="38">
        <v>12</v>
      </c>
      <c r="R16" s="38">
        <v>14</v>
      </c>
      <c r="S16" s="39">
        <v>16</v>
      </c>
      <c r="U16" s="37" t="s">
        <v>20</v>
      </c>
      <c r="V16" s="39" t="s">
        <v>21</v>
      </c>
    </row>
    <row r="18" spans="3:26">
      <c r="D18" s="33" t="s">
        <v>2</v>
      </c>
      <c r="E18" s="40">
        <v>35</v>
      </c>
      <c r="F18" s="41">
        <v>31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U18" s="42">
        <f>SUM(H18:S18)</f>
        <v>0</v>
      </c>
      <c r="V18" s="43">
        <f>U18*E18</f>
        <v>0</v>
      </c>
    </row>
    <row r="19" spans="3:26">
      <c r="D19" s="33" t="s">
        <v>3</v>
      </c>
      <c r="E19" s="40">
        <v>35</v>
      </c>
      <c r="F19" s="41">
        <v>31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U19" s="42">
        <f t="shared" ref="U19:U21" si="0">SUM(H19:S19)</f>
        <v>0</v>
      </c>
      <c r="V19" s="43">
        <f>U19*E19</f>
        <v>0</v>
      </c>
    </row>
    <row r="20" spans="3:26">
      <c r="D20" s="33" t="s">
        <v>4</v>
      </c>
      <c r="E20" s="40">
        <v>22</v>
      </c>
      <c r="F20" s="41">
        <v>19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U20" s="42">
        <f t="shared" si="0"/>
        <v>0</v>
      </c>
      <c r="V20" s="43">
        <f>U20*E20</f>
        <v>0</v>
      </c>
    </row>
    <row r="21" spans="3:26">
      <c r="D21" s="33" t="s">
        <v>5</v>
      </c>
      <c r="E21" s="40">
        <v>18</v>
      </c>
      <c r="F21" s="41">
        <v>15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U21" s="42">
        <f t="shared" si="0"/>
        <v>0</v>
      </c>
      <c r="V21" s="43">
        <f>U21*E21</f>
        <v>0</v>
      </c>
    </row>
    <row r="23" spans="3:26">
      <c r="D23" s="33" t="s">
        <v>23</v>
      </c>
      <c r="E23" s="43">
        <f>SUM(F24:F26)</f>
        <v>65</v>
      </c>
      <c r="U23" s="42">
        <f>MAX(W24:W26)</f>
        <v>1</v>
      </c>
      <c r="V23" s="43">
        <f>SUM(X24:X26)</f>
        <v>65</v>
      </c>
      <c r="Y23" s="44">
        <f>MIN(W24:W26)-U23</f>
        <v>0</v>
      </c>
    </row>
    <row r="24" spans="3:26">
      <c r="D24" s="45" t="s">
        <v>2</v>
      </c>
      <c r="F24" s="41">
        <f>F19</f>
        <v>31</v>
      </c>
      <c r="H24" s="41"/>
      <c r="I24" s="41"/>
      <c r="J24" s="41"/>
      <c r="K24" s="41">
        <v>1</v>
      </c>
      <c r="L24" s="41"/>
      <c r="M24" s="41"/>
      <c r="N24" s="41"/>
      <c r="O24" s="41"/>
      <c r="P24" s="41"/>
      <c r="Q24" s="41"/>
      <c r="R24" s="41"/>
      <c r="S24" s="41"/>
      <c r="W24" s="42">
        <f>SUM(H24:S24)</f>
        <v>1</v>
      </c>
      <c r="X24" s="42">
        <f>W24*F24</f>
        <v>31</v>
      </c>
      <c r="Y24" s="46"/>
      <c r="Z24" s="36" t="str">
        <f>IF(W24=$U$23,"","Please select "&amp;($U$23-W24)&amp;" more "&amp;D24&amp;" size")</f>
        <v/>
      </c>
    </row>
    <row r="25" spans="3:26">
      <c r="D25" s="45" t="s">
        <v>25</v>
      </c>
      <c r="F25" s="41">
        <f>F20</f>
        <v>19</v>
      </c>
      <c r="H25" s="41"/>
      <c r="I25" s="41"/>
      <c r="J25" s="41"/>
      <c r="K25" s="41">
        <v>1</v>
      </c>
      <c r="L25" s="41"/>
      <c r="M25" s="41"/>
      <c r="N25" s="41"/>
      <c r="O25" s="41"/>
      <c r="P25" s="41"/>
      <c r="Q25" s="41"/>
      <c r="R25" s="41"/>
      <c r="S25" s="41"/>
      <c r="W25" s="42">
        <f>SUM(H25:S25)</f>
        <v>1</v>
      </c>
      <c r="X25" s="42">
        <f>W25*F25</f>
        <v>19</v>
      </c>
      <c r="Y25" s="46"/>
      <c r="Z25" s="36" t="str">
        <f t="shared" ref="Z25:Z26" si="1">IF(W25=$U$23,"","Please select "&amp;($U$23-W25)&amp;" more "&amp;D25&amp;" size")</f>
        <v/>
      </c>
    </row>
    <row r="26" spans="3:26">
      <c r="D26" s="45" t="s">
        <v>5</v>
      </c>
      <c r="F26" s="41">
        <f>F21</f>
        <v>15</v>
      </c>
      <c r="H26" s="41"/>
      <c r="I26" s="41"/>
      <c r="J26" s="41"/>
      <c r="K26" s="41">
        <v>1</v>
      </c>
      <c r="L26" s="41"/>
      <c r="M26" s="41"/>
      <c r="N26" s="41"/>
      <c r="O26" s="41"/>
      <c r="P26" s="41"/>
      <c r="Q26" s="41"/>
      <c r="R26" s="41"/>
      <c r="S26" s="41"/>
      <c r="W26" s="42">
        <f>SUM(H26:S26)</f>
        <v>1</v>
      </c>
      <c r="X26" s="42">
        <f>W26*F26</f>
        <v>15</v>
      </c>
      <c r="Y26" s="46"/>
      <c r="Z26" s="36" t="str">
        <f t="shared" si="1"/>
        <v/>
      </c>
    </row>
    <row r="29" spans="3:26">
      <c r="H29" s="127" t="s">
        <v>6</v>
      </c>
      <c r="I29" s="129"/>
      <c r="J29" s="129"/>
      <c r="K29" s="129"/>
      <c r="L29" s="129"/>
      <c r="M29" s="128"/>
      <c r="N29" s="127" t="s">
        <v>13</v>
      </c>
      <c r="O29" s="129"/>
      <c r="P29" s="129"/>
      <c r="Q29" s="129"/>
      <c r="R29" s="129"/>
      <c r="S29" s="128"/>
      <c r="U29" s="127" t="s">
        <v>19</v>
      </c>
      <c r="V29" s="128"/>
    </row>
    <row r="30" spans="3:26">
      <c r="C30" s="36" t="s">
        <v>1</v>
      </c>
      <c r="E30" s="36" t="s">
        <v>22</v>
      </c>
      <c r="F30" s="36" t="s">
        <v>24</v>
      </c>
      <c r="H30" s="37" t="s">
        <v>7</v>
      </c>
      <c r="I30" s="38" t="s">
        <v>8</v>
      </c>
      <c r="J30" s="38" t="s">
        <v>9</v>
      </c>
      <c r="K30" s="38" t="s">
        <v>10</v>
      </c>
      <c r="L30" s="38" t="s">
        <v>11</v>
      </c>
      <c r="M30" s="39" t="s">
        <v>12</v>
      </c>
      <c r="N30" s="37">
        <v>6</v>
      </c>
      <c r="O30" s="38">
        <v>8</v>
      </c>
      <c r="P30" s="38">
        <v>10</v>
      </c>
      <c r="Q30" s="38">
        <v>12</v>
      </c>
      <c r="R30" s="38">
        <v>14</v>
      </c>
      <c r="S30" s="39">
        <v>16</v>
      </c>
      <c r="U30" s="37" t="s">
        <v>20</v>
      </c>
      <c r="V30" s="39" t="s">
        <v>21</v>
      </c>
    </row>
    <row r="32" spans="3:26">
      <c r="D32" s="33" t="s">
        <v>14</v>
      </c>
      <c r="E32" s="40">
        <v>40</v>
      </c>
      <c r="F32" s="41">
        <v>38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U32" s="42">
        <f t="shared" ref="U32:U36" si="2">SUM(H32:S32)</f>
        <v>0</v>
      </c>
      <c r="V32" s="43">
        <f>U32*E32</f>
        <v>0</v>
      </c>
    </row>
    <row r="33" spans="4:26">
      <c r="D33" s="33" t="s">
        <v>15</v>
      </c>
      <c r="E33" s="40">
        <v>30</v>
      </c>
      <c r="F33" s="41">
        <v>28</v>
      </c>
      <c r="H33" s="41"/>
      <c r="I33" s="41"/>
      <c r="J33" s="41"/>
      <c r="K33" s="41">
        <v>1</v>
      </c>
      <c r="L33" s="41"/>
      <c r="M33" s="41"/>
      <c r="N33" s="41"/>
      <c r="O33" s="41"/>
      <c r="P33" s="41"/>
      <c r="Q33" s="41"/>
      <c r="R33" s="41"/>
      <c r="S33" s="41"/>
      <c r="U33" s="42">
        <f t="shared" si="2"/>
        <v>1</v>
      </c>
      <c r="V33" s="43">
        <f>U33*E33</f>
        <v>30</v>
      </c>
    </row>
    <row r="34" spans="4:26">
      <c r="D34" s="33" t="s">
        <v>16</v>
      </c>
      <c r="E34" s="40">
        <v>25</v>
      </c>
      <c r="F34" s="41">
        <v>22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U34" s="42">
        <f t="shared" si="2"/>
        <v>0</v>
      </c>
      <c r="V34" s="43">
        <f>U34*E34</f>
        <v>0</v>
      </c>
    </row>
    <row r="35" spans="4:26">
      <c r="D35" s="33" t="s">
        <v>17</v>
      </c>
      <c r="E35" s="40">
        <v>20</v>
      </c>
      <c r="F35" s="41">
        <v>18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U35" s="42">
        <f t="shared" si="2"/>
        <v>0</v>
      </c>
      <c r="V35" s="43">
        <f>U35*E35</f>
        <v>0</v>
      </c>
    </row>
    <row r="36" spans="4:26">
      <c r="D36" s="33" t="s">
        <v>18</v>
      </c>
      <c r="E36" s="40">
        <v>35</v>
      </c>
      <c r="F36" s="41">
        <v>32</v>
      </c>
      <c r="H36" s="41"/>
      <c r="I36" s="41"/>
      <c r="J36" s="41"/>
      <c r="K36" s="41">
        <v>1</v>
      </c>
      <c r="L36" s="41"/>
      <c r="M36" s="41"/>
      <c r="N36" s="41"/>
      <c r="O36" s="41"/>
      <c r="P36" s="41"/>
      <c r="Q36" s="41"/>
      <c r="R36" s="41"/>
      <c r="S36" s="41"/>
      <c r="U36" s="42">
        <f t="shared" si="2"/>
        <v>1</v>
      </c>
      <c r="V36" s="43">
        <f>U36*E36</f>
        <v>35</v>
      </c>
    </row>
    <row r="38" spans="4:26">
      <c r="D38" s="33" t="s">
        <v>26</v>
      </c>
      <c r="E38" s="43">
        <f>SUM(F39:F41)</f>
        <v>78</v>
      </c>
      <c r="U38" s="42">
        <f>MAX(W39:W41)</f>
        <v>1</v>
      </c>
      <c r="V38" s="43">
        <f>SUM(X39:X41)</f>
        <v>78</v>
      </c>
      <c r="Y38" s="44">
        <f>MIN(W39:W41)-U38</f>
        <v>0</v>
      </c>
    </row>
    <row r="39" spans="4:26">
      <c r="D39" s="45" t="s">
        <v>14</v>
      </c>
      <c r="F39" s="41">
        <f>F32</f>
        <v>38</v>
      </c>
      <c r="H39" s="41"/>
      <c r="I39" s="41"/>
      <c r="J39" s="41"/>
      <c r="K39" s="41">
        <v>1</v>
      </c>
      <c r="L39" s="41"/>
      <c r="M39" s="41"/>
      <c r="N39" s="41"/>
      <c r="O39" s="41"/>
      <c r="P39" s="41"/>
      <c r="Q39" s="41"/>
      <c r="R39" s="41"/>
      <c r="S39" s="41"/>
      <c r="W39" s="42">
        <f>SUM(H39:S39)</f>
        <v>1</v>
      </c>
      <c r="X39" s="42">
        <f>W39*F39</f>
        <v>38</v>
      </c>
      <c r="Y39" s="46"/>
      <c r="Z39" s="36" t="str">
        <f>IF(W39=$U$38,"","Please select "&amp;($U$38-W39)&amp;" more "&amp;D39&amp;" size")</f>
        <v/>
      </c>
    </row>
    <row r="40" spans="4:26">
      <c r="D40" s="45" t="s">
        <v>16</v>
      </c>
      <c r="F40" s="41">
        <f>F34</f>
        <v>22</v>
      </c>
      <c r="H40" s="41"/>
      <c r="I40" s="41"/>
      <c r="J40" s="41"/>
      <c r="K40" s="41">
        <v>1</v>
      </c>
      <c r="L40" s="41"/>
      <c r="M40" s="41"/>
      <c r="N40" s="41"/>
      <c r="O40" s="41"/>
      <c r="P40" s="41"/>
      <c r="Q40" s="41"/>
      <c r="R40" s="41"/>
      <c r="S40" s="41"/>
      <c r="W40" s="42">
        <f>SUM(H40:S40)</f>
        <v>1</v>
      </c>
      <c r="X40" s="42">
        <f>W40*F40</f>
        <v>22</v>
      </c>
      <c r="Y40" s="46"/>
      <c r="Z40" s="36" t="str">
        <f t="shared" ref="Z40:Z41" si="3">IF(W40=$U$38,"","Please select "&amp;($U$38-W40)&amp;" more "&amp;D40&amp;" size")</f>
        <v/>
      </c>
    </row>
    <row r="41" spans="4:26">
      <c r="D41" s="45" t="s">
        <v>17</v>
      </c>
      <c r="F41" s="41">
        <f>F35</f>
        <v>18</v>
      </c>
      <c r="H41" s="41"/>
      <c r="I41" s="41"/>
      <c r="J41" s="41">
        <v>1</v>
      </c>
      <c r="K41" s="41"/>
      <c r="L41" s="41"/>
      <c r="M41" s="41"/>
      <c r="N41" s="41"/>
      <c r="O41" s="41"/>
      <c r="P41" s="41"/>
      <c r="Q41" s="41"/>
      <c r="R41" s="41"/>
      <c r="S41" s="41"/>
      <c r="W41" s="42">
        <f>SUM(H41:S41)</f>
        <v>1</v>
      </c>
      <c r="X41" s="42">
        <f>W41*F41</f>
        <v>18</v>
      </c>
      <c r="Y41" s="46"/>
      <c r="Z41" s="36" t="str">
        <f t="shared" si="3"/>
        <v/>
      </c>
    </row>
    <row r="43" spans="4:26">
      <c r="D43" s="33" t="s">
        <v>27</v>
      </c>
      <c r="E43" s="43">
        <f>SUM(F44:F46)</f>
        <v>98</v>
      </c>
      <c r="U43" s="42">
        <f>MAX(W44:W46)</f>
        <v>0</v>
      </c>
      <c r="V43" s="43">
        <f>SUM(X44:X46)</f>
        <v>0</v>
      </c>
      <c r="Y43" s="44">
        <f>MIN(W44:W46)-U43</f>
        <v>0</v>
      </c>
    </row>
    <row r="44" spans="4:26">
      <c r="D44" s="45" t="s">
        <v>14</v>
      </c>
      <c r="F44" s="41">
        <f>F32</f>
        <v>38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W44" s="42">
        <f>SUM(H44:S44)</f>
        <v>0</v>
      </c>
      <c r="X44" s="42">
        <f>W44*F44</f>
        <v>0</v>
      </c>
      <c r="Y44" s="46"/>
      <c r="Z44" s="36" t="str">
        <f>IF(W44=$U$43,"","Please select "&amp;($U$43-W44)&amp;" more "&amp;D44&amp;" size")</f>
        <v/>
      </c>
    </row>
    <row r="45" spans="4:26">
      <c r="D45" s="45" t="s">
        <v>15</v>
      </c>
      <c r="F45" s="41">
        <f>F33</f>
        <v>28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W45" s="42">
        <f>SUM(H45:S45)</f>
        <v>0</v>
      </c>
      <c r="X45" s="42">
        <f>W45*F45</f>
        <v>0</v>
      </c>
      <c r="Y45" s="46"/>
      <c r="Z45" s="36" t="str">
        <f t="shared" ref="Z45:Z46" si="4">IF(W45=$U$43,"","Please select "&amp;($U$43-W45)&amp;" more "&amp;D45&amp;" size")</f>
        <v/>
      </c>
    </row>
    <row r="46" spans="4:26">
      <c r="D46" s="45" t="s">
        <v>18</v>
      </c>
      <c r="F46" s="41">
        <f>F36</f>
        <v>32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W46" s="42">
        <f>SUM(H46:S46)</f>
        <v>0</v>
      </c>
      <c r="X46" s="42">
        <f>W46*F46</f>
        <v>0</v>
      </c>
      <c r="Y46" s="46"/>
      <c r="Z46" s="36" t="str">
        <f t="shared" si="4"/>
        <v/>
      </c>
    </row>
    <row r="48" spans="4:26">
      <c r="D48" s="47" t="s">
        <v>47</v>
      </c>
      <c r="E48" s="43">
        <f>3.75*1.2</f>
        <v>4.5</v>
      </c>
    </row>
    <row r="50" spans="4:29">
      <c r="D50" s="48" t="s">
        <v>48</v>
      </c>
      <c r="E50" s="49" t="s">
        <v>49</v>
      </c>
      <c r="F50" s="49"/>
      <c r="G50" s="49"/>
      <c r="H50" s="130" t="s">
        <v>47</v>
      </c>
      <c r="I50" s="130"/>
      <c r="J50" s="130"/>
      <c r="K50" s="130"/>
      <c r="L50" s="130"/>
      <c r="M50" s="131"/>
    </row>
    <row r="51" spans="4:29">
      <c r="D51" s="50" t="s">
        <v>2</v>
      </c>
      <c r="E51" s="51" t="s">
        <v>10</v>
      </c>
      <c r="F51" s="52">
        <f>--OR(D51=D33,D51=D34,D51=D35,D51=D36)</f>
        <v>0</v>
      </c>
      <c r="G51" s="52"/>
      <c r="H51" s="132" t="s">
        <v>50</v>
      </c>
      <c r="I51" s="133"/>
      <c r="J51" s="133"/>
      <c r="K51" s="133"/>
      <c r="L51" s="133"/>
      <c r="M51" s="134"/>
      <c r="U51" s="42">
        <f>--(H51&lt;&gt;"")</f>
        <v>1</v>
      </c>
      <c r="V51" s="43">
        <f>U51*$E$48*(1-F51)</f>
        <v>4.5</v>
      </c>
      <c r="W51" s="42">
        <f>--(AND(U51&gt;0,D51=""))</f>
        <v>0</v>
      </c>
      <c r="X51" s="42">
        <f>--(AND(U51&gt;0,E51=""))</f>
        <v>0</v>
      </c>
      <c r="Y51" s="33">
        <f>W51+2*X51</f>
        <v>0</v>
      </c>
      <c r="Z51" s="36" t="str">
        <f>IFERROR(CHOOSE(Y51,AA51,AB51,AC51),"")</f>
        <v/>
      </c>
      <c r="AA51" s="33" t="str">
        <f>"Please select item"</f>
        <v>Please select item</v>
      </c>
      <c r="AB51" s="33" t="str">
        <f>"Please select size"</f>
        <v>Please select size</v>
      </c>
      <c r="AC51" s="33" t="str">
        <f>"Please select item and size"</f>
        <v>Please select item and size</v>
      </c>
    </row>
    <row r="52" spans="4:29">
      <c r="D52" s="53"/>
      <c r="E52" s="54"/>
      <c r="F52" s="55">
        <f t="shared" ref="F52:F55" si="5">--OR(D52=D34,D52=D35,D52=D36,D52=D37)</f>
        <v>1</v>
      </c>
      <c r="G52" s="55"/>
      <c r="H52" s="115"/>
      <c r="I52" s="116"/>
      <c r="J52" s="116"/>
      <c r="K52" s="116"/>
      <c r="L52" s="116"/>
      <c r="M52" s="117"/>
      <c r="U52" s="42">
        <f>--(H52&lt;&gt;"")</f>
        <v>0</v>
      </c>
      <c r="V52" s="43">
        <f t="shared" ref="V52:V55" si="6">U52*$E$48*(1-F52)</f>
        <v>0</v>
      </c>
      <c r="W52" s="42">
        <f t="shared" ref="W52:W55" si="7">--(AND(U52&gt;0,D52=""))</f>
        <v>0</v>
      </c>
      <c r="X52" s="42">
        <f t="shared" ref="X52:X55" si="8">--(AND(U52&gt;0,E52=""))</f>
        <v>0</v>
      </c>
      <c r="Y52" s="33">
        <f t="shared" ref="Y52:Y55" si="9">W52+2*X52</f>
        <v>0</v>
      </c>
      <c r="Z52" s="36" t="str">
        <f>IFERROR(CHOOSE(Y52,AA52,AB52,AC52),"")</f>
        <v/>
      </c>
      <c r="AA52" s="33" t="str">
        <f t="shared" ref="AA52:AA55" si="10">"Please select item"</f>
        <v>Please select item</v>
      </c>
      <c r="AB52" s="33" t="str">
        <f t="shared" ref="AB52:AB55" si="11">"Please select size"</f>
        <v>Please select size</v>
      </c>
      <c r="AC52" s="33" t="str">
        <f t="shared" ref="AC52:AC55" si="12">"Please select item and size"</f>
        <v>Please select item and size</v>
      </c>
    </row>
    <row r="53" spans="4:29">
      <c r="D53" s="53"/>
      <c r="E53" s="56"/>
      <c r="F53" s="57">
        <f t="shared" si="5"/>
        <v>1</v>
      </c>
      <c r="G53" s="57"/>
      <c r="H53" s="58"/>
      <c r="I53" s="59"/>
      <c r="J53" s="59"/>
      <c r="K53" s="59"/>
      <c r="L53" s="59"/>
      <c r="M53" s="60"/>
      <c r="U53" s="42">
        <f t="shared" ref="U53:U55" si="13">--(H53&lt;&gt;"")</f>
        <v>0</v>
      </c>
      <c r="V53" s="43">
        <f t="shared" si="6"/>
        <v>0</v>
      </c>
      <c r="W53" s="42">
        <f t="shared" si="7"/>
        <v>0</v>
      </c>
      <c r="X53" s="42">
        <f t="shared" si="8"/>
        <v>0</v>
      </c>
      <c r="Y53" s="33">
        <f t="shared" si="9"/>
        <v>0</v>
      </c>
      <c r="Z53" s="36" t="str">
        <f t="shared" ref="Z53:Z55" si="14">IFERROR(CHOOSE(Y53,AA53,AB53,AC53),"")</f>
        <v/>
      </c>
      <c r="AA53" s="33" t="str">
        <f t="shared" si="10"/>
        <v>Please select item</v>
      </c>
      <c r="AB53" s="33" t="str">
        <f t="shared" si="11"/>
        <v>Please select size</v>
      </c>
      <c r="AC53" s="33" t="str">
        <f t="shared" si="12"/>
        <v>Please select item and size</v>
      </c>
    </row>
    <row r="54" spans="4:29">
      <c r="D54" s="53"/>
      <c r="E54" s="56"/>
      <c r="F54" s="57">
        <f t="shared" si="5"/>
        <v>1</v>
      </c>
      <c r="G54" s="57"/>
      <c r="H54" s="58"/>
      <c r="I54" s="59"/>
      <c r="J54" s="59"/>
      <c r="K54" s="59"/>
      <c r="L54" s="59"/>
      <c r="M54" s="60"/>
      <c r="U54" s="42">
        <f t="shared" si="13"/>
        <v>0</v>
      </c>
      <c r="V54" s="43">
        <f t="shared" si="6"/>
        <v>0</v>
      </c>
      <c r="W54" s="42">
        <f t="shared" si="7"/>
        <v>0</v>
      </c>
      <c r="X54" s="42">
        <f t="shared" si="8"/>
        <v>0</v>
      </c>
      <c r="Y54" s="33">
        <f t="shared" si="9"/>
        <v>0</v>
      </c>
      <c r="Z54" s="36" t="str">
        <f t="shared" si="14"/>
        <v/>
      </c>
      <c r="AA54" s="33" t="str">
        <f t="shared" si="10"/>
        <v>Please select item</v>
      </c>
      <c r="AB54" s="33" t="str">
        <f t="shared" si="11"/>
        <v>Please select size</v>
      </c>
      <c r="AC54" s="33" t="str">
        <f t="shared" si="12"/>
        <v>Please select item and size</v>
      </c>
    </row>
    <row r="55" spans="4:29">
      <c r="D55" s="61"/>
      <c r="E55" s="62"/>
      <c r="F55" s="63">
        <f t="shared" si="5"/>
        <v>1</v>
      </c>
      <c r="G55" s="63"/>
      <c r="H55" s="118"/>
      <c r="I55" s="119"/>
      <c r="J55" s="119"/>
      <c r="K55" s="119"/>
      <c r="L55" s="119"/>
      <c r="M55" s="120"/>
      <c r="U55" s="42">
        <f t="shared" si="13"/>
        <v>0</v>
      </c>
      <c r="V55" s="43">
        <f t="shared" si="6"/>
        <v>0</v>
      </c>
      <c r="W55" s="42">
        <f t="shared" si="7"/>
        <v>0</v>
      </c>
      <c r="X55" s="42">
        <f t="shared" si="8"/>
        <v>0</v>
      </c>
      <c r="Y55" s="33">
        <f t="shared" si="9"/>
        <v>0</v>
      </c>
      <c r="Z55" s="36" t="str">
        <f t="shared" si="14"/>
        <v/>
      </c>
      <c r="AA55" s="33" t="str">
        <f t="shared" si="10"/>
        <v>Please select item</v>
      </c>
      <c r="AB55" s="33" t="str">
        <f t="shared" si="11"/>
        <v>Please select size</v>
      </c>
      <c r="AC55" s="33" t="str">
        <f t="shared" si="12"/>
        <v>Please select item and size</v>
      </c>
    </row>
  </sheetData>
  <sheetProtection password="C71F" sheet="1" objects="1" scenarios="1" selectLockedCells="1"/>
  <mergeCells count="24">
    <mergeCell ref="H52:M52"/>
    <mergeCell ref="H55:M55"/>
    <mergeCell ref="N13:P13"/>
    <mergeCell ref="C12:E13"/>
    <mergeCell ref="U15:V15"/>
    <mergeCell ref="H29:M29"/>
    <mergeCell ref="N29:S29"/>
    <mergeCell ref="U29:V29"/>
    <mergeCell ref="H50:M50"/>
    <mergeCell ref="H51:M51"/>
    <mergeCell ref="H15:M15"/>
    <mergeCell ref="N15:S15"/>
    <mergeCell ref="I10:L10"/>
    <mergeCell ref="N10:P10"/>
    <mergeCell ref="N11:P11"/>
    <mergeCell ref="I12:L12"/>
    <mergeCell ref="N12:P12"/>
    <mergeCell ref="G7:H7"/>
    <mergeCell ref="I7:L7"/>
    <mergeCell ref="H2:R3"/>
    <mergeCell ref="H4:R5"/>
    <mergeCell ref="G6:H6"/>
    <mergeCell ref="I6:L6"/>
    <mergeCell ref="N6:P6"/>
  </mergeCells>
  <dataValidations count="1">
    <dataValidation type="list" allowBlank="1" showInputMessage="1" showErrorMessage="1" sqref="D51:D52">
      <formula1>Items</formula1>
    </dataValidation>
  </dataValidations>
  <hyperlinks>
    <hyperlink ref="I7" r:id="rId1"/>
  </hyperlinks>
  <pageMargins left="0.25" right="0.25" top="0.75" bottom="0.75" header="0.3" footer="0.3"/>
  <pageSetup paperSize="9" scale="79" orientation="portrait" r:id="rId2"/>
  <colBreaks count="1" manualBreakCount="1">
    <brk id="25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>
      <selection activeCell="G20" sqref="G20"/>
    </sheetView>
  </sheetViews>
  <sheetFormatPr defaultRowHeight="15"/>
  <sheetData>
    <row r="3" spans="2:9">
      <c r="B3" t="s">
        <v>52</v>
      </c>
      <c r="G3" s="135" t="s">
        <v>46</v>
      </c>
      <c r="H3" s="136"/>
      <c r="I3" s="137"/>
    </row>
    <row r="4" spans="2:9">
      <c r="B4" s="22"/>
      <c r="G4" s="138"/>
      <c r="H4" s="139"/>
      <c r="I4" s="140"/>
    </row>
    <row r="5" spans="2:9">
      <c r="B5" s="23" t="s">
        <v>2</v>
      </c>
    </row>
    <row r="6" spans="2:9">
      <c r="B6" s="23" t="s">
        <v>3</v>
      </c>
    </row>
    <row r="7" spans="2:9">
      <c r="B7" s="23" t="s">
        <v>25</v>
      </c>
    </row>
    <row r="8" spans="2:9">
      <c r="B8" s="23" t="s">
        <v>5</v>
      </c>
    </row>
    <row r="9" spans="2:9">
      <c r="B9" s="23"/>
    </row>
    <row r="10" spans="2:9">
      <c r="B10" s="23" t="s">
        <v>14</v>
      </c>
    </row>
    <row r="11" spans="2:9">
      <c r="B11" s="23" t="s">
        <v>15</v>
      </c>
    </row>
    <row r="12" spans="2:9">
      <c r="B12" s="23" t="s">
        <v>16</v>
      </c>
    </row>
    <row r="13" spans="2:9">
      <c r="B13" s="23" t="s">
        <v>17</v>
      </c>
    </row>
    <row r="14" spans="2:9">
      <c r="B14" s="23" t="s">
        <v>18</v>
      </c>
    </row>
    <row r="15" spans="2:9">
      <c r="B15" s="24"/>
    </row>
  </sheetData>
  <sheetProtection password="C71F" sheet="1" objects="1" scenarios="1" selectLockedCells="1"/>
  <mergeCells count="1">
    <mergeCell ref="G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Order Form</vt:lpstr>
      <vt:lpstr>Order Form (Example)</vt:lpstr>
      <vt:lpstr>Sheet1</vt:lpstr>
      <vt:lpstr>Items</vt:lpstr>
      <vt:lpstr>'Order Form'!Print_Area</vt:lpstr>
      <vt:lpstr>'Order Form (Example)'!Print_Area</vt:lpstr>
    </vt:vector>
  </TitlesOfParts>
  <Company>Arriva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Sharpe</dc:creator>
  <cp:lastModifiedBy>Tom Sharpe</cp:lastModifiedBy>
  <cp:lastPrinted>2013-09-17T18:36:00Z</cp:lastPrinted>
  <dcterms:created xsi:type="dcterms:W3CDTF">2013-09-16T15:45:41Z</dcterms:created>
  <dcterms:modified xsi:type="dcterms:W3CDTF">2013-09-30T08:26:39Z</dcterms:modified>
</cp:coreProperties>
</file>